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AB5\ZP-Zentralabitur-ZKE\Prüfungsjahr 2024\B_Rechtliches\B4_Abiturverfügungen\04 Finale Fassung_Standardsicherung\veröffentlicht\"/>
    </mc:Choice>
  </mc:AlternateContent>
  <bookViews>
    <workbookView xWindow="120" yWindow="276" windowWidth="19440" windowHeight="1176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G38" i="1" l="1"/>
  <c r="F39" i="1"/>
  <c r="G40" i="1" s="1"/>
  <c r="F40" i="1"/>
  <c r="G41" i="1" s="1"/>
  <c r="F41" i="1"/>
  <c r="G42" i="1" s="1"/>
  <c r="F42" i="1"/>
  <c r="G43" i="1" s="1"/>
  <c r="F43" i="1"/>
  <c r="G44" i="1" s="1"/>
  <c r="F44" i="1"/>
  <c r="G45" i="1" s="1"/>
  <c r="F45" i="1"/>
  <c r="G46" i="1" s="1"/>
  <c r="F46" i="1"/>
  <c r="G47" i="1" s="1"/>
  <c r="F47" i="1"/>
  <c r="G48" i="1" s="1"/>
  <c r="F48" i="1"/>
  <c r="G49" i="1" s="1"/>
  <c r="F49" i="1"/>
  <c r="G50" i="1" s="1"/>
  <c r="F50" i="1"/>
  <c r="G51" i="1" s="1"/>
  <c r="F51" i="1"/>
  <c r="G52" i="1" s="1"/>
  <c r="F52" i="1"/>
  <c r="G53" i="1" s="1"/>
  <c r="F53" i="1"/>
  <c r="F38" i="1"/>
  <c r="G39" i="1" s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G19" i="1" l="1"/>
  <c r="B19" i="1"/>
  <c r="D9" i="1" l="1"/>
  <c r="C9" i="1"/>
  <c r="C12" i="1"/>
  <c r="D12" i="1"/>
  <c r="H15" i="1" l="1"/>
  <c r="G55" i="1" l="1"/>
  <c r="K53" i="1" l="1"/>
  <c r="K51" i="1" l="1"/>
  <c r="K48" i="1"/>
  <c r="K45" i="1" l="1"/>
  <c r="K42" i="1" l="1"/>
  <c r="H8" i="1" l="1"/>
  <c r="H11" i="1" s="1"/>
  <c r="I8" i="1"/>
  <c r="I11" i="1" s="1"/>
  <c r="K39" i="1"/>
  <c r="F12" i="1" l="1"/>
  <c r="H16" i="1"/>
  <c r="C28" i="1" l="1"/>
  <c r="H21" i="1"/>
  <c r="H23" i="1" s="1"/>
  <c r="I26" i="1" s="1"/>
  <c r="F19" i="1"/>
  <c r="C21" i="1"/>
  <c r="A19" i="1"/>
  <c r="H26" i="1" l="1"/>
  <c r="H28" i="1" s="1"/>
</calcChain>
</file>

<file path=xl/sharedStrings.xml><?xml version="1.0" encoding="utf-8"?>
<sst xmlns="http://schemas.openxmlformats.org/spreadsheetml/2006/main" count="62" uniqueCount="53">
  <si>
    <t>Maximale Rohpunktzahl</t>
  </si>
  <si>
    <t>I</t>
  </si>
  <si>
    <t xml:space="preserve">II </t>
  </si>
  <si>
    <t>EK</t>
  </si>
  <si>
    <t>ZK</t>
  </si>
  <si>
    <t>von</t>
  </si>
  <si>
    <t>bis</t>
  </si>
  <si>
    <t>Punkte GOSt</t>
  </si>
  <si>
    <t>Notenstufen</t>
  </si>
  <si>
    <t>Rohpunkte</t>
  </si>
  <si>
    <t>Anzahl der Rohpunkte je Ziffernnote (1-6)</t>
  </si>
  <si>
    <t>bis unter</t>
  </si>
  <si>
    <t>1+</t>
  </si>
  <si>
    <t>1-</t>
  </si>
  <si>
    <t>2+</t>
  </si>
  <si>
    <t>2-</t>
  </si>
  <si>
    <t>3+</t>
  </si>
  <si>
    <t>3-</t>
  </si>
  <si>
    <t>4+</t>
  </si>
  <si>
    <t>4-</t>
  </si>
  <si>
    <t>5+</t>
  </si>
  <si>
    <t>5-</t>
  </si>
  <si>
    <t>Punkte:</t>
  </si>
  <si>
    <t>Rundung:</t>
  </si>
  <si>
    <t xml:space="preserve">Kennwerte der Tabelle (Erbrachte Leistung): </t>
  </si>
  <si>
    <t>Distanz im oberen Teil (75% bis 100%):</t>
  </si>
  <si>
    <t>Distanz im mittleren Teil (50% bis 75%):</t>
  </si>
  <si>
    <t>Distanz im unteren Teil (0% bis 50%):</t>
  </si>
  <si>
    <t>V</t>
  </si>
  <si>
    <t>III</t>
  </si>
  <si>
    <t>IV</t>
  </si>
  <si>
    <t>VI</t>
  </si>
  <si>
    <t>VII</t>
  </si>
  <si>
    <t>Notenpunktzahl nach Abzug lt. II</t>
  </si>
  <si>
    <t>VIII</t>
  </si>
  <si>
    <t>Prüfung, ob eine Drittkorrektur erforderlich ist</t>
  </si>
  <si>
    <t>Absenkung vorgesehen (EK oder ZK)?</t>
  </si>
  <si>
    <t>Drittkorrektur nicht erforderlich?</t>
  </si>
  <si>
    <t>Zur Information: Zuordnung der Rohpunkte zu Notenstufen</t>
  </si>
  <si>
    <t>Abweichung zwischen EK und ZK größer als 3 Notenpunkte?</t>
  </si>
  <si>
    <r>
      <t xml:space="preserve">Endnote (Notenpunktzahl)
</t>
    </r>
    <r>
      <rPr>
        <sz val="10"/>
        <color theme="1"/>
        <rFont val="Calibri"/>
        <family val="2"/>
        <scheme val="minor"/>
      </rPr>
      <t>aus III resultierende Notenpunktzahl</t>
    </r>
  </si>
  <si>
    <r>
      <t xml:space="preserve">Endnote (Notenpunktzahl)
</t>
    </r>
    <r>
      <rPr>
        <sz val="10"/>
        <color theme="1"/>
        <rFont val="Calibri"/>
        <family val="2"/>
        <scheme val="minor"/>
      </rPr>
      <t>arithmetisches Mittel der beiden Notenpunktzahlen lt. VII (ggf. gerundet)</t>
    </r>
  </si>
  <si>
    <t>Erreichte Rohpunktsummen</t>
  </si>
  <si>
    <t xml:space="preserve">ggf. Absenkung ("Gehäufte Verstöße …") lt. §13 (2) APO-GOSt  bzw. § 17 (5) APO-WbK in Notenpunkten (-1 oder -2) </t>
  </si>
  <si>
    <t>Notenpunktzahl nach evtl. Absenkung lt. II</t>
  </si>
  <si>
    <t>Arithmetisches Mittel der beiden Rohpunktsummen aus I (ggf. gerundet)</t>
  </si>
  <si>
    <t>Arithmetisches Mittel der Rohpunktsummen aus I (ggf. gerundet)</t>
  </si>
  <si>
    <t>aus I resultierende Notenpunktzahl</t>
  </si>
  <si>
    <t>aus V resultierende Notenpunktzahl</t>
  </si>
  <si>
    <t>Prozentuale Anteile erbrachter Leistung</t>
  </si>
  <si>
    <t xml:space="preserve">Berechnung der Endnote gemäß Anlage 4 der Abiturverfügung </t>
  </si>
  <si>
    <t>Notentabelle nach Vorgabe KMK (Dezember 2016)</t>
  </si>
  <si>
    <t>QUA-LiS NRW 2017-01-26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</si>
</sst>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5" borderId="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4" xfId="0" applyFill="1" applyBorder="1"/>
    <xf numFmtId="0" fontId="0" fillId="6" borderId="16" xfId="0" applyFill="1" applyBorder="1"/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6" fillId="6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/>
    <xf numFmtId="164" fontId="10" fillId="2" borderId="0" xfId="0" applyNumberFormat="1" applyFont="1" applyFill="1"/>
    <xf numFmtId="164" fontId="10" fillId="2" borderId="0" xfId="1" applyNumberFormat="1" applyFont="1" applyFill="1"/>
    <xf numFmtId="0" fontId="11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indent="1"/>
    </xf>
    <xf numFmtId="0" fontId="13" fillId="0" borderId="0" xfId="0" applyFont="1"/>
    <xf numFmtId="0" fontId="2" fillId="8" borderId="3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 wrapText="1"/>
    </xf>
    <xf numFmtId="0" fontId="0" fillId="8" borderId="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0" fillId="9" borderId="0" xfId="0" applyFill="1" applyBorder="1"/>
    <xf numFmtId="0" fontId="3" fillId="9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0" fillId="9" borderId="3" xfId="0" applyFill="1" applyBorder="1"/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0" fillId="9" borderId="6" xfId="0" applyFill="1" applyBorder="1"/>
    <xf numFmtId="0" fontId="0" fillId="9" borderId="7" xfId="0" applyFill="1" applyBorder="1"/>
    <xf numFmtId="0" fontId="3" fillId="9" borderId="7" xfId="0" applyFont="1" applyFill="1" applyBorder="1" applyAlignment="1">
      <alignment horizontal="center" vertical="center"/>
    </xf>
    <xf numFmtId="0" fontId="0" fillId="9" borderId="6" xfId="0" applyFill="1" applyBorder="1" applyAlignment="1">
      <alignment vertical="center"/>
    </xf>
    <xf numFmtId="0" fontId="0" fillId="9" borderId="2" xfId="0" applyFill="1" applyBorder="1"/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10" borderId="25" xfId="0" applyFill="1" applyBorder="1"/>
    <xf numFmtId="0" fontId="0" fillId="10" borderId="2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5" borderId="13" xfId="0" applyFill="1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13" fillId="9" borderId="0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0" fillId="10" borderId="26" xfId="0" applyFill="1" applyBorder="1" applyAlignment="1">
      <alignment vertical="center" wrapText="1"/>
    </xf>
    <xf numFmtId="0" fontId="0" fillId="10" borderId="26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13" fillId="5" borderId="2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5" fillId="6" borderId="20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2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11" borderId="6" xfId="0" applyNumberFormat="1" applyFill="1" applyBorder="1" applyAlignment="1">
      <alignment horizontal="center"/>
    </xf>
    <xf numFmtId="9" fontId="0" fillId="11" borderId="0" xfId="0" applyNumberForma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left" wrapText="1"/>
    </xf>
    <xf numFmtId="0" fontId="9" fillId="7" borderId="19" xfId="0" applyFont="1" applyFill="1" applyBorder="1" applyAlignment="1">
      <alignment horizontal="left" wrapText="1"/>
    </xf>
    <xf numFmtId="0" fontId="2" fillId="8" borderId="4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140634</xdr:rowOff>
    </xdr:from>
    <xdr:to>
      <xdr:col>4</xdr:col>
      <xdr:colOff>672353</xdr:colOff>
      <xdr:row>7</xdr:row>
      <xdr:rowOff>140634</xdr:rowOff>
    </xdr:to>
    <xdr:cxnSp macro="">
      <xdr:nvCxnSpPr>
        <xdr:cNvPr id="8" name="Gerade Verbindung mit Pfeil 7"/>
        <xdr:cNvCxnSpPr/>
      </xdr:nvCxnSpPr>
      <xdr:spPr>
        <a:xfrm>
          <a:off x="4585447" y="1721784"/>
          <a:ext cx="582706" cy="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112060</xdr:colOff>
      <xdr:row>10</xdr:row>
      <xdr:rowOff>308164</xdr:rowOff>
    </xdr:from>
    <xdr:to>
      <xdr:col>4</xdr:col>
      <xdr:colOff>694766</xdr:colOff>
      <xdr:row>10</xdr:row>
      <xdr:rowOff>308164</xdr:rowOff>
    </xdr:to>
    <xdr:cxnSp macro="">
      <xdr:nvCxnSpPr>
        <xdr:cNvPr id="9" name="Gerade Verbindung mit Pfeil 8"/>
        <xdr:cNvCxnSpPr/>
      </xdr:nvCxnSpPr>
      <xdr:spPr>
        <a:xfrm>
          <a:off x="4607860" y="2765614"/>
          <a:ext cx="582706" cy="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zoomScale="85" zoomScaleNormal="85" workbookViewId="0">
      <selection activeCell="C8" sqref="C8"/>
    </sheetView>
  </sheetViews>
  <sheetFormatPr baseColWidth="10" defaultRowHeight="14.4" x14ac:dyDescent="0.3"/>
  <cols>
    <col min="1" max="1" width="6" style="54" customWidth="1"/>
    <col min="2" max="2" width="39.109375" customWidth="1"/>
    <col min="3" max="3" width="11.5546875" customWidth="1"/>
    <col min="4" max="4" width="10.6640625" customWidth="1"/>
    <col min="5" max="5" width="13.33203125" customWidth="1"/>
    <col min="6" max="6" width="8.6640625" customWidth="1"/>
    <col min="7" max="7" width="38.6640625" customWidth="1"/>
  </cols>
  <sheetData>
    <row r="1" spans="1:9" ht="23.4" x14ac:dyDescent="0.45">
      <c r="A1" s="20" t="s">
        <v>50</v>
      </c>
    </row>
    <row r="3" spans="1:9" x14ac:dyDescent="0.3">
      <c r="A3"/>
    </row>
    <row r="4" spans="1:9" ht="15" thickBot="1" x14ac:dyDescent="0.35"/>
    <row r="5" spans="1:9" ht="19.2" thickTop="1" thickBot="1" x14ac:dyDescent="0.35">
      <c r="A5" s="57"/>
      <c r="B5" s="75" t="s">
        <v>0</v>
      </c>
      <c r="C5" s="44">
        <v>120</v>
      </c>
      <c r="F5" s="79" t="s">
        <v>35</v>
      </c>
    </row>
    <row r="6" spans="1:9" ht="18.75" customHeight="1" thickTop="1" thickBot="1" x14ac:dyDescent="0.35">
      <c r="F6" s="80" t="s">
        <v>39</v>
      </c>
      <c r="G6" s="17"/>
      <c r="H6" s="17"/>
      <c r="I6" s="17"/>
    </row>
    <row r="7" spans="1:9" ht="15" thickBot="1" x14ac:dyDescent="0.35">
      <c r="C7" s="16" t="s">
        <v>3</v>
      </c>
      <c r="D7" s="16" t="s">
        <v>4</v>
      </c>
      <c r="F7" s="52"/>
      <c r="G7" s="45"/>
      <c r="H7" s="46" t="s">
        <v>3</v>
      </c>
      <c r="I7" s="47" t="s">
        <v>4</v>
      </c>
    </row>
    <row r="8" spans="1:9" ht="19.2" thickTop="1" thickBot="1" x14ac:dyDescent="0.35">
      <c r="A8" s="58" t="s">
        <v>1</v>
      </c>
      <c r="B8" s="75" t="s">
        <v>42</v>
      </c>
      <c r="C8" s="44">
        <v>108</v>
      </c>
      <c r="D8" s="44">
        <v>112</v>
      </c>
      <c r="F8" s="51" t="s">
        <v>47</v>
      </c>
      <c r="G8" s="76"/>
      <c r="H8" s="67">
        <f>IF(AND(F38&lt;=C8, C8 &lt;=G38),D38,IF(AND(F39&lt;=C8, C8 &lt;=G39),D39,IF(AND(F40&lt;=C8, C8 &lt;=G40),D40,IF(AND(F41&lt;=C8, C8 &lt;=G41),D41,IF(AND(F42&lt;=C8, C8 &lt;=G42),D42,IF(AND(F43&lt;=C8, C8 &lt;=G43),D43,IF(AND(F44&lt;=C8, C8 &lt;=G44),D44,IF(AND(F45&lt;=C8, C8 &lt;=G45),D45,IF(AND(F46&lt;=C8, C8 &lt;=G46),D46,IF(AND(F47&lt;=C8, C8 &lt;=G47),D47,IF(AND(F48&lt;=C8, C8 &lt;=G48),D48,IF(AND(F49&lt;=C8, C8 &lt;=G49),D49,IF(AND(F50&lt;=C8, C8 &lt;=G50),D50,IF(AND(F51&lt;=C8, C8 &lt;=G51),D51,IF(AND(F52&lt;=C8, C8 &lt;=G52),D52,D53)))))))))))))))</f>
        <v>14</v>
      </c>
      <c r="I8" s="68">
        <f>IF(AND(F38&lt;=D8, D8 &lt;=G38),D38,IF(AND(F39&lt;=D8, D8 &lt;=G39),D39,IF(AND(F40&lt;=D8, D8 &lt;=G40),D40,IF(AND(F41&lt;=D8, D8 &lt;=G41),D41,IF(AND(F42&lt;=D8, D8 &lt;=G42),D42,IF(AND(F43&lt;=D8, D8 &lt;=G43),D43,IF(AND(F44&lt;=D8, D8 &lt;=G44),D44,IF(AND(F45&lt;=D8, D8 &lt;=G45),D45,IF(AND(F46&lt;=D8, D8 &lt;=G46),D46,IF(AND(F47&lt;=D8, D8 &lt;=G47),D47,IF(AND(F48&lt;=D8, D8 &lt;=G48),D48,IF(AND(F49&lt;=D8, D8 &lt;=G49),D49,IF(AND(F50&lt;=D8, D8 &lt;=G50),D50,IF(AND(F51&lt;=D8, D8 &lt;=G51),D51,IF(AND(F52&lt;=D8, D8 &lt;=G52),D52,D53)))))))))))))))</f>
        <v>14</v>
      </c>
    </row>
    <row r="9" spans="1:9" ht="36" customHeight="1" thickTop="1" x14ac:dyDescent="0.3">
      <c r="B9" s="17"/>
      <c r="C9" s="53" t="str">
        <f>IF(OR(C8&lt;0,C8&gt;C5),"Falsche Eingabe","")</f>
        <v/>
      </c>
      <c r="D9" s="53" t="str">
        <f>IF(OR(D8&lt;0,D8&gt;C5),"Falsche Eingabe","")</f>
        <v/>
      </c>
      <c r="F9" s="48"/>
      <c r="G9" s="38"/>
      <c r="H9" s="38"/>
      <c r="I9" s="49"/>
    </row>
    <row r="10" spans="1:9" ht="15" thickBot="1" x14ac:dyDescent="0.35">
      <c r="C10" s="16" t="s">
        <v>3</v>
      </c>
      <c r="D10" s="16" t="s">
        <v>4</v>
      </c>
      <c r="F10" s="48"/>
      <c r="G10" s="38"/>
      <c r="H10" s="39" t="s">
        <v>3</v>
      </c>
      <c r="I10" s="50" t="s">
        <v>4</v>
      </c>
    </row>
    <row r="11" spans="1:9" ht="44.4" thickTop="1" thickBot="1" x14ac:dyDescent="0.35">
      <c r="A11" s="58" t="s">
        <v>2</v>
      </c>
      <c r="B11" s="74" t="s">
        <v>43</v>
      </c>
      <c r="C11" s="44">
        <v>-1</v>
      </c>
      <c r="D11" s="44">
        <v>0</v>
      </c>
      <c r="F11" s="51" t="s">
        <v>44</v>
      </c>
      <c r="G11" s="38"/>
      <c r="H11" s="67">
        <f>IF(H8+C11&lt;0,0,H8+C11)</f>
        <v>13</v>
      </c>
      <c r="I11" s="68">
        <f>IF(I8+D11&lt;0,0,I8+D11)</f>
        <v>14</v>
      </c>
    </row>
    <row r="12" spans="1:9" ht="38.25" customHeight="1" thickTop="1" thickBot="1" x14ac:dyDescent="0.35">
      <c r="B12" s="43"/>
      <c r="C12" s="53" t="str">
        <f>IF(OR(C11&lt;-2,C11&gt;0),"Falsche Eingabe","")</f>
        <v/>
      </c>
      <c r="D12" s="53" t="str">
        <f>IF(OR(D11&lt;-2,D11&gt;0),"Falsche Eingabe","")</f>
        <v/>
      </c>
      <c r="E12" s="19"/>
      <c r="F12" s="95" t="str">
        <f>IF(ABS(H11-I11)&gt;3,"Eine Drittkorrektur ist erforderlich!","Eine Drittkorrektur ist nicht erforderlich.")</f>
        <v>Eine Drittkorrektur ist nicht erforderlich.</v>
      </c>
      <c r="G12" s="96"/>
      <c r="H12" s="96"/>
      <c r="I12" s="97"/>
    </row>
    <row r="15" spans="1:9" x14ac:dyDescent="0.3">
      <c r="F15" s="36"/>
      <c r="G15" s="37" t="s">
        <v>36</v>
      </c>
      <c r="H15" s="36" t="b">
        <f>OR(C11&lt;0,D11&lt;0)</f>
        <v>1</v>
      </c>
    </row>
    <row r="16" spans="1:9" x14ac:dyDescent="0.3">
      <c r="F16" s="37"/>
      <c r="G16" s="37" t="s">
        <v>37</v>
      </c>
      <c r="H16" s="36" t="b">
        <f>ABS(H11-I11)&lt;4</f>
        <v>1</v>
      </c>
    </row>
    <row r="19" spans="1:9" ht="33.75" customHeight="1" x14ac:dyDescent="0.3">
      <c r="A19" s="55">
        <f>IF(AND(NOT($H$15),$H$16),1,0)</f>
        <v>0</v>
      </c>
      <c r="B19" s="98" t="str">
        <f>IF(OR($C$11&lt;0,$D$11&lt;0),"","Keine Absenkung nach §13(2) APO-GOSt vorgesehen")</f>
        <v/>
      </c>
      <c r="C19" s="98"/>
      <c r="D19" s="99"/>
      <c r="E19" s="30"/>
      <c r="F19" s="55">
        <f>IF(AND($H$15,$H$16),1,0)</f>
        <v>1</v>
      </c>
      <c r="G19" s="98" t="str">
        <f>IF(OR($C$11&lt;0,$D$11&lt;0),"Absenkung nach §13(2) APO-GOSt vorgesehen  (EK oder ZK)","")</f>
        <v>Absenkung nach §13(2) APO-GOSt vorgesehen  (EK oder ZK)</v>
      </c>
      <c r="H19" s="98"/>
      <c r="I19" s="99"/>
    </row>
    <row r="20" spans="1:9" ht="16.2" thickBot="1" x14ac:dyDescent="0.35">
      <c r="A20" s="56"/>
      <c r="B20" s="10"/>
      <c r="C20" s="10"/>
      <c r="D20" s="11"/>
      <c r="E20" s="30"/>
      <c r="F20" s="56"/>
      <c r="G20" s="10"/>
      <c r="H20" s="10"/>
      <c r="I20" s="11"/>
    </row>
    <row r="21" spans="1:9" ht="29.4" thickBot="1" x14ac:dyDescent="0.35">
      <c r="A21" s="14" t="s">
        <v>29</v>
      </c>
      <c r="B21" s="72" t="s">
        <v>45</v>
      </c>
      <c r="C21" s="69" t="str">
        <f>IF(AND(NOT($H$15),$H$16),ROUND((C8+D8)/2,0),"")</f>
        <v/>
      </c>
      <c r="D21" s="12"/>
      <c r="E21" s="30"/>
      <c r="F21" s="14" t="s">
        <v>28</v>
      </c>
      <c r="G21" s="72" t="s">
        <v>46</v>
      </c>
      <c r="H21" s="70">
        <f>IF(AND($H$15,$H$16),ROUND((C8+D8)/2,0),"")</f>
        <v>110</v>
      </c>
      <c r="I21" s="12"/>
    </row>
    <row r="22" spans="1:9" ht="16.2" thickBot="1" x14ac:dyDescent="0.35">
      <c r="A22" s="15"/>
      <c r="B22" s="9"/>
      <c r="C22" s="9"/>
      <c r="D22" s="12"/>
      <c r="E22" s="30"/>
      <c r="F22" s="14"/>
      <c r="G22" s="9"/>
      <c r="H22" s="40"/>
      <c r="I22" s="12"/>
    </row>
    <row r="23" spans="1:9" ht="16.2" thickBot="1" x14ac:dyDescent="0.35">
      <c r="A23" s="63"/>
      <c r="B23" s="9"/>
      <c r="C23" s="9"/>
      <c r="D23" s="12"/>
      <c r="E23" s="30"/>
      <c r="F23" s="14" t="s">
        <v>31</v>
      </c>
      <c r="G23" s="73" t="s">
        <v>48</v>
      </c>
      <c r="H23" s="70">
        <f>IF(AND($H$15,$H$16),IF(AND(F38&lt;=H21, H21 &lt;=G38),D38,IF(AND(F39&lt;=H21, H21 &lt;=G39),D39,IF(AND(F40&lt;=H21, H21 &lt;=G40),D40,IF(AND(F41&lt;=H21, H21 &lt;=G41),D41,IF(AND(F42&lt;=H21, H21 &lt;=G42),D42,IF(AND(F43&lt;=H21, H21 &lt;=G43),D43,IF(AND(F44&lt;=H21, H21 &lt;=G44),D44,IF(AND(F45&lt;=H21, H21 &lt;=G45),D45,IF(AND(F46&lt;=H21, H21 &lt;=G46),D46,IF(AND(F47&lt;=H21, H21 &lt;=G47),D47,IF(AND(F48&lt;=H21, H21 &lt;=G48),D48,IF(AND(F49&lt;=H21, H21 &lt;=G49),D49,IF(AND(F50&lt;=H21, H21 &lt;=G50),D50,IF(AND(F51&lt;=H21, H21 &lt;=G51),D51,IF(AND(F52&lt;=H21, H21 &lt;=G52),D52,D53))))))))))))))),"" )</f>
        <v>14</v>
      </c>
      <c r="I23" s="12"/>
    </row>
    <row r="24" spans="1:9" ht="15" thickBot="1" x14ac:dyDescent="0.35">
      <c r="A24" s="63"/>
      <c r="B24" s="9"/>
      <c r="C24" s="9"/>
      <c r="D24" s="12"/>
      <c r="F24" s="14"/>
      <c r="G24" s="9"/>
      <c r="H24" s="9"/>
      <c r="I24" s="12"/>
    </row>
    <row r="25" spans="1:9" x14ac:dyDescent="0.3">
      <c r="A25" s="15"/>
      <c r="B25" s="9"/>
      <c r="C25" s="9"/>
      <c r="D25" s="12"/>
      <c r="F25" s="14"/>
      <c r="G25" s="9"/>
      <c r="H25" s="41" t="s">
        <v>3</v>
      </c>
      <c r="I25" s="42" t="s">
        <v>4</v>
      </c>
    </row>
    <row r="26" spans="1:9" ht="15.75" customHeight="1" thickBot="1" x14ac:dyDescent="0.35">
      <c r="A26" s="63"/>
      <c r="B26" s="9"/>
      <c r="C26" s="9"/>
      <c r="D26" s="12"/>
      <c r="E26" s="30"/>
      <c r="F26" s="14" t="s">
        <v>32</v>
      </c>
      <c r="G26" s="73" t="s">
        <v>33</v>
      </c>
      <c r="H26" s="71">
        <f>IF(AND($H$15,$H$16),IF((H23+C11)&lt;0,0,H23+C11),"")</f>
        <v>13</v>
      </c>
      <c r="I26" s="77">
        <f>IF(AND($H$15,$H$16),IF(H23+D11&lt;0,0,H23+D11),"")</f>
        <v>14</v>
      </c>
    </row>
    <row r="27" spans="1:9" ht="16.2" thickBot="1" x14ac:dyDescent="0.35">
      <c r="A27" s="63"/>
      <c r="B27" s="9"/>
      <c r="C27" s="9"/>
      <c r="D27" s="12"/>
      <c r="E27" s="30"/>
      <c r="F27" s="15"/>
      <c r="G27" s="9"/>
      <c r="H27" s="9"/>
      <c r="I27" s="12"/>
    </row>
    <row r="28" spans="1:9" ht="46.8" thickTop="1" thickBot="1" x14ac:dyDescent="0.35">
      <c r="A28" s="59" t="s">
        <v>30</v>
      </c>
      <c r="B28" s="81" t="s">
        <v>40</v>
      </c>
      <c r="C28" s="18" t="str">
        <f>IF(AND(NOT($H$15),$H$16),IF(AND(F38&lt;=C21, C21 &lt;=G38),D38,IF(AND(F39&lt;=C21, C21 &lt;=G39),D39,IF(AND(F40&lt;=C21, C21 &lt;=G40),D40,IF(AND(F41&lt;=C21, C21 &lt;=G41),D41,IF(AND(F42&lt;=C21, C21 &lt;=G42),D42,IF(AND(F43&lt;=C21, C21 &lt;=G43),D43,IF(AND(F44&lt;=C21, C21 &lt;=G44),D44,IF(AND(F45&lt;=C21, C21 &lt;=G45),D45,IF(AND(F46&lt;=C21, C21 &lt;=G46),D46,IF(AND(F47&lt;=C21, C21 &lt;=G47),D47,IF(AND(F48&lt;=C21, C21 &lt;=G48),D48,IF(AND(F49&lt;=C21, C21 &lt;=G49),D49,IF(AND(F50&lt;=C21, C21 &lt;=G50),D50,IF(AND(F51&lt;=C21, C21 &lt;=G51),D51,IF(AND(F52&lt;=C21, C21 &lt;=G52),D52,D53))))))))))))))),"")</f>
        <v/>
      </c>
      <c r="D28" s="13"/>
      <c r="E28" s="30"/>
      <c r="F28" s="59" t="s">
        <v>34</v>
      </c>
      <c r="G28" s="81" t="s">
        <v>41</v>
      </c>
      <c r="H28" s="18">
        <f>IF(AND($H$15,$H$16),ROUND((H26+I26)/2,0),"")</f>
        <v>14</v>
      </c>
      <c r="I28" s="13"/>
    </row>
    <row r="29" spans="1:9" ht="16.2" thickTop="1" x14ac:dyDescent="0.3">
      <c r="A29"/>
      <c r="E29" s="30"/>
    </row>
    <row r="30" spans="1:9" ht="15.6" x14ac:dyDescent="0.3">
      <c r="A30"/>
      <c r="E30" s="30"/>
    </row>
    <row r="34" spans="1:11" ht="21" customHeight="1" x14ac:dyDescent="0.3">
      <c r="A34" s="78" t="s">
        <v>38</v>
      </c>
    </row>
    <row r="35" spans="1:11" ht="15" thickBot="1" x14ac:dyDescent="0.35">
      <c r="J35" s="21"/>
    </row>
    <row r="36" spans="1:11" ht="66.599999999999994" x14ac:dyDescent="0.3">
      <c r="A36" s="62"/>
      <c r="B36" s="94" t="s">
        <v>49</v>
      </c>
      <c r="C36" s="94"/>
      <c r="D36" s="31" t="s">
        <v>7</v>
      </c>
      <c r="E36" s="31" t="s">
        <v>8</v>
      </c>
      <c r="F36" s="94" t="s">
        <v>9</v>
      </c>
      <c r="G36" s="94"/>
      <c r="H36" s="94"/>
      <c r="I36" s="100"/>
      <c r="J36" s="2"/>
      <c r="K36" s="27" t="s">
        <v>10</v>
      </c>
    </row>
    <row r="37" spans="1:11" x14ac:dyDescent="0.3">
      <c r="A37" s="32"/>
      <c r="B37" s="34" t="s">
        <v>5</v>
      </c>
      <c r="C37" s="33" t="s">
        <v>11</v>
      </c>
      <c r="D37" s="33"/>
      <c r="E37" s="33"/>
      <c r="F37" s="33" t="s">
        <v>5</v>
      </c>
      <c r="G37" s="33" t="s">
        <v>6</v>
      </c>
      <c r="H37" s="92"/>
      <c r="I37" s="93"/>
      <c r="J37" s="1"/>
      <c r="K37" s="28"/>
    </row>
    <row r="38" spans="1:11" x14ac:dyDescent="0.3">
      <c r="A38" s="60"/>
      <c r="B38" s="84">
        <v>0.95</v>
      </c>
      <c r="C38" s="3">
        <v>1</v>
      </c>
      <c r="D38" s="4">
        <v>15</v>
      </c>
      <c r="E38" s="4" t="s">
        <v>12</v>
      </c>
      <c r="F38" s="4">
        <f>IF(INT(B38*$C$5)=B38*$C$5, B38*$C$5, INT(B38*$C$5)+1)</f>
        <v>114</v>
      </c>
      <c r="G38" s="85">
        <f>$C$5</f>
        <v>120</v>
      </c>
      <c r="H38" s="17"/>
      <c r="I38" s="64"/>
      <c r="J38" s="1"/>
      <c r="K38" s="28"/>
    </row>
    <row r="39" spans="1:11" x14ac:dyDescent="0.3">
      <c r="A39" s="60"/>
      <c r="B39" s="84">
        <v>0.9</v>
      </c>
      <c r="C39" s="3">
        <f t="shared" ref="C39:C52" si="0">B38</f>
        <v>0.95</v>
      </c>
      <c r="D39" s="4">
        <v>14</v>
      </c>
      <c r="E39" s="4">
        <v>1</v>
      </c>
      <c r="F39" s="4">
        <f t="shared" ref="F39:F53" si="1">IF(INT(B39*$C$5)=B39*$C$5, B39*$C$5, INT(B39*$C$5)+1)</f>
        <v>108</v>
      </c>
      <c r="G39" s="85">
        <f t="shared" ref="G39:G52" si="2">F38-1</f>
        <v>113</v>
      </c>
      <c r="H39" s="17"/>
      <c r="I39" s="64"/>
      <c r="J39" s="1"/>
      <c r="K39" s="29">
        <f>G38-G41</f>
        <v>19</v>
      </c>
    </row>
    <row r="40" spans="1:11" x14ac:dyDescent="0.3">
      <c r="A40" s="60"/>
      <c r="B40" s="84">
        <v>0.85</v>
      </c>
      <c r="C40" s="3">
        <f t="shared" si="0"/>
        <v>0.9</v>
      </c>
      <c r="D40" s="4">
        <v>13</v>
      </c>
      <c r="E40" s="4" t="s">
        <v>13</v>
      </c>
      <c r="F40" s="4">
        <f t="shared" si="1"/>
        <v>102</v>
      </c>
      <c r="G40" s="85">
        <f t="shared" si="2"/>
        <v>107</v>
      </c>
      <c r="H40" s="17"/>
      <c r="I40" s="64"/>
      <c r="J40" s="1"/>
      <c r="K40" s="29"/>
    </row>
    <row r="41" spans="1:11" x14ac:dyDescent="0.3">
      <c r="A41" s="60"/>
      <c r="B41" s="84">
        <v>0.8</v>
      </c>
      <c r="C41" s="3">
        <f t="shared" si="0"/>
        <v>0.85</v>
      </c>
      <c r="D41" s="4">
        <v>12</v>
      </c>
      <c r="E41" s="4" t="s">
        <v>14</v>
      </c>
      <c r="F41" s="4">
        <f t="shared" si="1"/>
        <v>96</v>
      </c>
      <c r="G41" s="85">
        <f t="shared" si="2"/>
        <v>101</v>
      </c>
      <c r="H41" s="17"/>
      <c r="I41" s="64"/>
      <c r="J41" s="1"/>
      <c r="K41" s="29"/>
    </row>
    <row r="42" spans="1:11" x14ac:dyDescent="0.3">
      <c r="A42" s="32"/>
      <c r="B42" s="86">
        <v>0.75</v>
      </c>
      <c r="C42" s="87">
        <f t="shared" si="0"/>
        <v>0.8</v>
      </c>
      <c r="D42" s="88">
        <v>11</v>
      </c>
      <c r="E42" s="88">
        <v>2</v>
      </c>
      <c r="F42" s="88">
        <f t="shared" si="1"/>
        <v>90</v>
      </c>
      <c r="G42" s="89">
        <f t="shared" si="2"/>
        <v>95</v>
      </c>
      <c r="H42" s="34"/>
      <c r="I42" s="35"/>
      <c r="J42" s="1"/>
      <c r="K42" s="29">
        <f>G41-G44</f>
        <v>18</v>
      </c>
    </row>
    <row r="43" spans="1:11" x14ac:dyDescent="0.3">
      <c r="A43" s="60"/>
      <c r="B43" s="84">
        <v>0.7</v>
      </c>
      <c r="C43" s="3">
        <f t="shared" si="0"/>
        <v>0.75</v>
      </c>
      <c r="D43" s="4">
        <v>10</v>
      </c>
      <c r="E43" s="4" t="s">
        <v>15</v>
      </c>
      <c r="F43" s="4">
        <f t="shared" si="1"/>
        <v>84</v>
      </c>
      <c r="G43" s="85">
        <f t="shared" si="2"/>
        <v>89</v>
      </c>
      <c r="H43" s="17"/>
      <c r="I43" s="64"/>
      <c r="J43" s="1"/>
      <c r="K43" s="29"/>
    </row>
    <row r="44" spans="1:11" x14ac:dyDescent="0.3">
      <c r="A44" s="60"/>
      <c r="B44" s="84">
        <v>0.65</v>
      </c>
      <c r="C44" s="3">
        <f t="shared" si="0"/>
        <v>0.7</v>
      </c>
      <c r="D44" s="4">
        <v>9</v>
      </c>
      <c r="E44" s="4" t="s">
        <v>16</v>
      </c>
      <c r="F44" s="4">
        <f t="shared" si="1"/>
        <v>78</v>
      </c>
      <c r="G44" s="85">
        <f t="shared" si="2"/>
        <v>83</v>
      </c>
      <c r="H44" s="17"/>
      <c r="I44" s="64"/>
      <c r="J44" s="1"/>
      <c r="K44" s="29"/>
    </row>
    <row r="45" spans="1:11" x14ac:dyDescent="0.3">
      <c r="A45" s="60"/>
      <c r="B45" s="84">
        <v>0.6</v>
      </c>
      <c r="C45" s="3">
        <f t="shared" si="0"/>
        <v>0.65</v>
      </c>
      <c r="D45" s="4">
        <v>8</v>
      </c>
      <c r="E45" s="4">
        <v>3</v>
      </c>
      <c r="F45" s="4">
        <f t="shared" si="1"/>
        <v>72</v>
      </c>
      <c r="G45" s="85">
        <f t="shared" si="2"/>
        <v>77</v>
      </c>
      <c r="H45" s="17"/>
      <c r="I45" s="64"/>
      <c r="J45" s="1"/>
      <c r="K45" s="29">
        <f>G44-G47</f>
        <v>18</v>
      </c>
    </row>
    <row r="46" spans="1:11" x14ac:dyDescent="0.3">
      <c r="A46" s="60"/>
      <c r="B46" s="84">
        <v>0.55000000000000004</v>
      </c>
      <c r="C46" s="3">
        <f t="shared" si="0"/>
        <v>0.6</v>
      </c>
      <c r="D46" s="4">
        <v>7</v>
      </c>
      <c r="E46" s="4" t="s">
        <v>17</v>
      </c>
      <c r="F46" s="4">
        <f t="shared" si="1"/>
        <v>66</v>
      </c>
      <c r="G46" s="85">
        <f t="shared" si="2"/>
        <v>71</v>
      </c>
      <c r="H46" s="17"/>
      <c r="I46" s="64"/>
      <c r="J46" s="1"/>
      <c r="K46" s="29"/>
    </row>
    <row r="47" spans="1:11" x14ac:dyDescent="0.3">
      <c r="A47" s="60"/>
      <c r="B47" s="84">
        <v>0.5</v>
      </c>
      <c r="C47" s="3">
        <f t="shared" si="0"/>
        <v>0.55000000000000004</v>
      </c>
      <c r="D47" s="4">
        <v>6</v>
      </c>
      <c r="E47" s="4" t="s">
        <v>18</v>
      </c>
      <c r="F47" s="4">
        <f t="shared" si="1"/>
        <v>60</v>
      </c>
      <c r="G47" s="85">
        <f t="shared" si="2"/>
        <v>65</v>
      </c>
      <c r="H47" s="17"/>
      <c r="I47" s="64"/>
      <c r="J47" s="1"/>
      <c r="K47" s="29"/>
    </row>
    <row r="48" spans="1:11" x14ac:dyDescent="0.3">
      <c r="A48" s="32"/>
      <c r="B48" s="86">
        <v>0.45</v>
      </c>
      <c r="C48" s="87">
        <f t="shared" si="0"/>
        <v>0.5</v>
      </c>
      <c r="D48" s="88">
        <v>5</v>
      </c>
      <c r="E48" s="88">
        <v>4</v>
      </c>
      <c r="F48" s="88">
        <f t="shared" si="1"/>
        <v>54</v>
      </c>
      <c r="G48" s="89">
        <f t="shared" si="2"/>
        <v>59</v>
      </c>
      <c r="H48" s="34"/>
      <c r="I48" s="35"/>
      <c r="J48" s="1"/>
      <c r="K48" s="29">
        <f>G47-G50</f>
        <v>18</v>
      </c>
    </row>
    <row r="49" spans="1:11" x14ac:dyDescent="0.3">
      <c r="A49" s="60"/>
      <c r="B49" s="84">
        <v>0.4</v>
      </c>
      <c r="C49" s="3">
        <f t="shared" si="0"/>
        <v>0.45</v>
      </c>
      <c r="D49" s="4">
        <v>4</v>
      </c>
      <c r="E49" s="4" t="s">
        <v>19</v>
      </c>
      <c r="F49" s="4">
        <f t="shared" si="1"/>
        <v>48</v>
      </c>
      <c r="G49" s="85">
        <f t="shared" si="2"/>
        <v>53</v>
      </c>
      <c r="H49" s="17"/>
      <c r="I49" s="64"/>
      <c r="J49" s="1"/>
      <c r="K49" s="29"/>
    </row>
    <row r="50" spans="1:11" x14ac:dyDescent="0.3">
      <c r="A50" s="60"/>
      <c r="B50" s="84">
        <v>0.33</v>
      </c>
      <c r="C50" s="3">
        <f t="shared" si="0"/>
        <v>0.4</v>
      </c>
      <c r="D50" s="4">
        <v>3</v>
      </c>
      <c r="E50" s="4" t="s">
        <v>20</v>
      </c>
      <c r="F50" s="4">
        <f t="shared" si="1"/>
        <v>40</v>
      </c>
      <c r="G50" s="85">
        <f t="shared" si="2"/>
        <v>47</v>
      </c>
      <c r="H50" s="17"/>
      <c r="I50" s="64"/>
      <c r="J50" s="1"/>
      <c r="K50" s="29"/>
    </row>
    <row r="51" spans="1:11" x14ac:dyDescent="0.3">
      <c r="A51" s="60"/>
      <c r="B51" s="84">
        <v>0.27</v>
      </c>
      <c r="C51" s="3">
        <f t="shared" si="0"/>
        <v>0.33</v>
      </c>
      <c r="D51" s="4">
        <v>2</v>
      </c>
      <c r="E51" s="4">
        <v>5</v>
      </c>
      <c r="F51" s="4">
        <f t="shared" si="1"/>
        <v>33</v>
      </c>
      <c r="G51" s="85">
        <f t="shared" si="2"/>
        <v>39</v>
      </c>
      <c r="H51" s="17"/>
      <c r="I51" s="64"/>
      <c r="J51" s="1"/>
      <c r="K51" s="29">
        <f>G50-G53</f>
        <v>24</v>
      </c>
    </row>
    <row r="52" spans="1:11" x14ac:dyDescent="0.3">
      <c r="A52" s="60"/>
      <c r="B52" s="84">
        <v>0.2</v>
      </c>
      <c r="C52" s="3">
        <f t="shared" si="0"/>
        <v>0.27</v>
      </c>
      <c r="D52" s="4">
        <v>1</v>
      </c>
      <c r="E52" s="4" t="s">
        <v>21</v>
      </c>
      <c r="F52" s="4">
        <f t="shared" si="1"/>
        <v>24</v>
      </c>
      <c r="G52" s="85">
        <f t="shared" si="2"/>
        <v>32</v>
      </c>
      <c r="H52" s="17"/>
      <c r="I52" s="64"/>
      <c r="J52" s="1"/>
      <c r="K52" s="29"/>
    </row>
    <row r="53" spans="1:11" ht="15" thickBot="1" x14ac:dyDescent="0.35">
      <c r="A53" s="61"/>
      <c r="B53" s="90">
        <v>0</v>
      </c>
      <c r="C53" s="5">
        <f>B52</f>
        <v>0.2</v>
      </c>
      <c r="D53" s="6">
        <v>0</v>
      </c>
      <c r="E53" s="6">
        <v>6</v>
      </c>
      <c r="F53" s="6">
        <f t="shared" si="1"/>
        <v>0</v>
      </c>
      <c r="G53" s="91">
        <f>F52-1</f>
        <v>23</v>
      </c>
      <c r="H53" s="65"/>
      <c r="I53" s="66"/>
      <c r="J53" s="7"/>
      <c r="K53" s="29">
        <f>G53-F53+1</f>
        <v>24</v>
      </c>
    </row>
    <row r="54" spans="1:11" x14ac:dyDescent="0.3">
      <c r="A54" s="83" t="s">
        <v>51</v>
      </c>
      <c r="B54" s="1"/>
      <c r="C54" s="1"/>
      <c r="D54" s="1"/>
      <c r="E54" s="8"/>
      <c r="F54" s="1"/>
      <c r="G54" s="1"/>
      <c r="J54" s="1"/>
      <c r="K54" s="1"/>
    </row>
    <row r="55" spans="1:11" x14ac:dyDescent="0.3">
      <c r="B55" s="22"/>
      <c r="C55" s="22"/>
      <c r="D55" s="22"/>
      <c r="E55" s="23"/>
      <c r="F55" s="22" t="s">
        <v>22</v>
      </c>
      <c r="G55" s="22">
        <f>C5</f>
        <v>120</v>
      </c>
      <c r="H55" s="1"/>
      <c r="I55" s="1"/>
      <c r="J55" s="21"/>
    </row>
    <row r="56" spans="1:11" x14ac:dyDescent="0.3">
      <c r="A56" s="82" t="s">
        <v>52</v>
      </c>
      <c r="B56" s="22"/>
      <c r="C56" s="22"/>
      <c r="D56" s="22"/>
      <c r="E56" s="23"/>
      <c r="F56" s="22" t="s">
        <v>23</v>
      </c>
      <c r="G56" s="24">
        <v>1</v>
      </c>
      <c r="H56" s="1"/>
      <c r="I56" s="1"/>
      <c r="J56" s="21"/>
    </row>
    <row r="57" spans="1:11" x14ac:dyDescent="0.3">
      <c r="B57" s="22"/>
      <c r="C57" s="22"/>
      <c r="D57" s="22"/>
      <c r="E57" s="23"/>
      <c r="F57" s="22"/>
      <c r="G57" s="22"/>
      <c r="H57" s="1"/>
      <c r="I57" s="1"/>
      <c r="J57" s="21"/>
    </row>
    <row r="58" spans="1:11" x14ac:dyDescent="0.3">
      <c r="B58" s="22"/>
      <c r="C58" s="22"/>
      <c r="D58" s="22"/>
      <c r="E58" s="23"/>
      <c r="F58" s="22"/>
      <c r="G58" s="22"/>
      <c r="H58" s="1"/>
      <c r="I58" s="1"/>
      <c r="J58" s="21"/>
    </row>
    <row r="59" spans="1:11" x14ac:dyDescent="0.3">
      <c r="B59" s="22" t="s">
        <v>24</v>
      </c>
      <c r="C59" s="22"/>
      <c r="D59" s="23"/>
      <c r="E59" s="22"/>
      <c r="F59" s="22"/>
      <c r="G59" s="22"/>
      <c r="H59" s="1"/>
      <c r="I59" s="1"/>
      <c r="J59" s="21"/>
    </row>
    <row r="60" spans="1:11" x14ac:dyDescent="0.3">
      <c r="B60" s="22" t="s">
        <v>25</v>
      </c>
      <c r="C60" s="22"/>
      <c r="D60" s="23"/>
      <c r="E60" s="25">
        <v>0.05</v>
      </c>
      <c r="F60" s="22"/>
      <c r="G60" s="22"/>
      <c r="H60" s="1"/>
      <c r="I60" s="1"/>
      <c r="J60" s="21"/>
    </row>
    <row r="61" spans="1:11" x14ac:dyDescent="0.3">
      <c r="B61" s="22" t="s">
        <v>26</v>
      </c>
      <c r="C61" s="22"/>
      <c r="D61" s="23"/>
      <c r="E61" s="25">
        <v>0.05</v>
      </c>
      <c r="F61" s="22"/>
      <c r="G61" s="22"/>
      <c r="H61" s="1"/>
      <c r="I61" s="1"/>
      <c r="J61" s="21"/>
    </row>
    <row r="62" spans="1:11" x14ac:dyDescent="0.3">
      <c r="B62" s="22" t="s">
        <v>27</v>
      </c>
      <c r="C62" s="22"/>
      <c r="D62" s="23"/>
      <c r="E62" s="26">
        <v>6.6699999999999995E-2</v>
      </c>
      <c r="F62" s="22"/>
      <c r="G62" s="22"/>
      <c r="H62" s="1"/>
      <c r="I62" s="1"/>
      <c r="J62" s="21"/>
    </row>
    <row r="63" spans="1:11" x14ac:dyDescent="0.3">
      <c r="B63" s="1"/>
      <c r="C63" s="1"/>
      <c r="D63" s="1"/>
      <c r="E63" s="8"/>
      <c r="F63" s="1"/>
      <c r="G63" s="1"/>
      <c r="H63" s="1"/>
      <c r="I63" s="1"/>
      <c r="J63" s="21"/>
    </row>
    <row r="64" spans="1:11" x14ac:dyDescent="0.3">
      <c r="J64" s="21"/>
    </row>
  </sheetData>
  <sheetProtection password="F972" sheet="1" objects="1" scenarios="1" selectLockedCells="1"/>
  <mergeCells count="7">
    <mergeCell ref="H37:I37"/>
    <mergeCell ref="B36:C36"/>
    <mergeCell ref="F36:G36"/>
    <mergeCell ref="F12:I12"/>
    <mergeCell ref="B19:D19"/>
    <mergeCell ref="G19:I19"/>
    <mergeCell ref="H36:I36"/>
  </mergeCells>
  <conditionalFormatting sqref="A19">
    <cfRule type="colorScale" priority="4">
      <colorScale>
        <cfvo type="num" val="0"/>
        <cfvo type="num" val="1"/>
        <color theme="0" tint="-0.249977111117893"/>
        <color rgb="FFFF0000"/>
      </colorScale>
    </cfRule>
  </conditionalFormatting>
  <conditionalFormatting sqref="F19">
    <cfRule type="colorScale" priority="2">
      <colorScale>
        <cfvo type="num" val="0"/>
        <cfvo type="num" val="&quot;1+$Q$24&quot;"/>
        <color theme="0" tint="-0.14999847407452621"/>
        <color rgb="FFFF0000"/>
      </colorScale>
    </cfRule>
  </conditionalFormatting>
  <conditionalFormatting sqref="F19">
    <cfRule type="colorScale" priority="1">
      <colorScale>
        <cfvo type="num" val="0"/>
        <cfvo type="num" val="1"/>
        <color theme="0" tint="-0.249977111117893"/>
        <color rgb="FFFF0000"/>
      </colorScale>
    </cfRule>
  </conditionalFormatting>
  <pageMargins left="0.7" right="0.7" top="0.78740157499999996" bottom="0.78740157499999996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MSW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MR</cp:lastModifiedBy>
  <cp:lastPrinted>2016-04-12T15:45:11Z</cp:lastPrinted>
  <dcterms:created xsi:type="dcterms:W3CDTF">2016-03-31T06:52:27Z</dcterms:created>
  <dcterms:modified xsi:type="dcterms:W3CDTF">2023-09-29T15:23:36Z</dcterms:modified>
</cp:coreProperties>
</file>